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1415" windowHeight="7425" firstSheet="3" activeTab="10"/>
  </bookViews>
  <sheets>
    <sheet name="2.31" sheetId="1" r:id="rId1"/>
    <sheet name="2.15" sheetId="2" r:id="rId2"/>
    <sheet name="2.35" sheetId="3" r:id="rId3"/>
    <sheet name="2.49" sheetId="4" r:id="rId4"/>
    <sheet name="4.13" sheetId="5" r:id="rId5"/>
    <sheet name="5.4" sheetId="6" r:id="rId6"/>
    <sheet name="Sheet1" sheetId="10" r:id="rId7"/>
    <sheet name="5.52" sheetId="7" r:id="rId8"/>
    <sheet name="5.53" sheetId="8" r:id="rId9"/>
    <sheet name="6.6" sheetId="9" r:id="rId10"/>
    <sheet name="Sheet2" sheetId="11" r:id="rId11"/>
  </sheets>
  <calcPr calcId="125725"/>
</workbook>
</file>

<file path=xl/calcChain.xml><?xml version="1.0" encoding="utf-8"?>
<calcChain xmlns="http://schemas.openxmlformats.org/spreadsheetml/2006/main">
  <c r="A14" i="10"/>
  <c r="A13"/>
  <c r="H8" i="9"/>
  <c r="H7"/>
  <c r="H6"/>
  <c r="H5"/>
  <c r="H4"/>
  <c r="H3"/>
  <c r="I7"/>
  <c r="I6"/>
  <c r="I5"/>
  <c r="I4"/>
  <c r="I3"/>
  <c r="D8"/>
  <c r="D7"/>
  <c r="D6"/>
  <c r="D5"/>
  <c r="D4"/>
  <c r="D3"/>
  <c r="F15"/>
  <c r="F14"/>
  <c r="F12"/>
  <c r="F11"/>
  <c r="G8"/>
  <c r="F8"/>
  <c r="C8"/>
  <c r="B8"/>
  <c r="K26" i="8"/>
  <c r="F16"/>
  <c r="B18" i="6"/>
  <c r="F10"/>
  <c r="F9"/>
  <c r="F7"/>
  <c r="C15"/>
  <c r="B15"/>
  <c r="C14"/>
  <c r="B14"/>
  <c r="A11" i="5"/>
  <c r="K7"/>
  <c r="K5"/>
  <c r="K4"/>
  <c r="K3"/>
  <c r="K2"/>
  <c r="K1"/>
  <c r="I5"/>
  <c r="I4"/>
  <c r="I3"/>
  <c r="I2"/>
  <c r="I1"/>
  <c r="D5"/>
  <c r="D4"/>
  <c r="D3"/>
  <c r="D2"/>
  <c r="D1"/>
  <c r="F7"/>
  <c r="A7"/>
  <c r="F6"/>
  <c r="A6"/>
  <c r="D26" i="4"/>
  <c r="D25"/>
  <c r="D24"/>
  <c r="D23"/>
  <c r="D20"/>
  <c r="D18"/>
  <c r="D19"/>
  <c r="D1" i="3"/>
  <c r="B17" i="2" l="1"/>
  <c r="B16"/>
  <c r="B15"/>
  <c r="D7"/>
  <c r="D4"/>
  <c r="D9"/>
  <c r="D3"/>
  <c r="D2"/>
  <c r="D8"/>
  <c r="D10"/>
  <c r="D1"/>
  <c r="D12" s="1"/>
  <c r="D13" s="1"/>
  <c r="D5"/>
  <c r="D6"/>
  <c r="B13"/>
  <c r="B14" s="1"/>
  <c r="B12"/>
  <c r="E7" i="1"/>
  <c r="C6"/>
  <c r="B6"/>
  <c r="A6"/>
  <c r="A7"/>
  <c r="K4"/>
  <c r="J4"/>
  <c r="I4"/>
  <c r="H4"/>
  <c r="G4"/>
  <c r="F4"/>
  <c r="E4"/>
  <c r="D4"/>
  <c r="C4"/>
  <c r="B4"/>
  <c r="A4"/>
  <c r="L2"/>
</calcChain>
</file>

<file path=xl/sharedStrings.xml><?xml version="1.0" encoding="utf-8"?>
<sst xmlns="http://schemas.openxmlformats.org/spreadsheetml/2006/main" count="60" uniqueCount="52">
  <si>
    <t>is the sum of A thru F</t>
  </si>
  <si>
    <t>&lt;500</t>
  </si>
  <si>
    <t>500 to 999</t>
  </si>
  <si>
    <t>1000 to 1499</t>
  </si>
  <si>
    <t>1500 to</t>
  </si>
  <si>
    <t>2000 to</t>
  </si>
  <si>
    <t>2500 to</t>
  </si>
  <si>
    <t xml:space="preserve">3000 to </t>
  </si>
  <si>
    <t>3500 to</t>
  </si>
  <si>
    <t xml:space="preserve">4000 to </t>
  </si>
  <si>
    <t>4500 to</t>
  </si>
  <si>
    <t>5000 to</t>
  </si>
  <si>
    <t>So Median is between 3000 and 3499 grams</t>
  </si>
  <si>
    <t>Q1 is between 2500 and 2999 grams</t>
  </si>
  <si>
    <t>Q3 is between 3500 and 3999 grams</t>
  </si>
  <si>
    <t>mean</t>
  </si>
  <si>
    <t>Stand Dev</t>
  </si>
  <si>
    <t>Variance</t>
  </si>
  <si>
    <t>Median</t>
  </si>
  <si>
    <t>Q1</t>
  </si>
  <si>
    <t>Q3</t>
  </si>
  <si>
    <t>Min</t>
  </si>
  <si>
    <t>Max</t>
  </si>
  <si>
    <t>IQR=Q3-Q1</t>
  </si>
  <si>
    <t>Q1-1.5*IQR</t>
  </si>
  <si>
    <t>1.5*IQR</t>
  </si>
  <si>
    <t>Q3+1.5*IQR</t>
  </si>
  <si>
    <t>correlation: use formula Correl</t>
  </si>
  <si>
    <t>x</t>
  </si>
  <si>
    <t>y</t>
  </si>
  <si>
    <t>sdev</t>
  </si>
  <si>
    <t>correl</t>
  </si>
  <si>
    <t>b</t>
  </si>
  <si>
    <t>y=a+bx</t>
  </si>
  <si>
    <t>a</t>
  </si>
  <si>
    <t>y=201+24.02x</t>
  </si>
  <si>
    <t>d)</t>
  </si>
  <si>
    <t>Right</t>
  </si>
  <si>
    <t>Left</t>
  </si>
  <si>
    <t>Time</t>
  </si>
  <si>
    <t>16 storms</t>
  </si>
  <si>
    <t>Alaska Airlines</t>
  </si>
  <si>
    <t>On Time</t>
  </si>
  <si>
    <t>Delayed</t>
  </si>
  <si>
    <t>America West</t>
  </si>
  <si>
    <t>a) percent of alaska airlines delayed</t>
  </si>
  <si>
    <t>total number of flights</t>
  </si>
  <si>
    <t>percent delayed</t>
  </si>
  <si>
    <t>mean of sample</t>
  </si>
  <si>
    <t>s. dev. of sample</t>
  </si>
  <si>
    <t>99%: z*=2.576</t>
  </si>
  <si>
    <t>105.8 \pm 6.9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</si>
</sst>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NumberFormat="1" applyFont="1"/>
    <xf numFmtId="164" fontId="0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>
        <c:manualLayout>
          <c:layoutTarget val="inner"/>
          <c:xMode val="edge"/>
          <c:yMode val="edge"/>
          <c:x val="0.17893285214348223"/>
          <c:y val="6.9444444444444503E-2"/>
          <c:w val="0.67722134733158457"/>
          <c:h val="0.79869969378827721"/>
        </c:manualLayout>
      </c:layout>
      <c:pieChart>
        <c:varyColors val="1"/>
        <c:ser>
          <c:idx val="0"/>
          <c:order val="0"/>
          <c:val>
            <c:numRef>
              <c:f>'2.31'!$A$20:$A$31</c:f>
              <c:numCache>
                <c:formatCode>_(* #,##0_);_(* \(#,##0\);_(* "-"??_);_(@_)</c:formatCode>
                <c:ptCount val="12"/>
                <c:pt idx="0">
                  <c:v>6599</c:v>
                </c:pt>
                <c:pt idx="1">
                  <c:v>23864</c:v>
                </c:pt>
                <c:pt idx="2">
                  <c:v>31325</c:v>
                </c:pt>
                <c:pt idx="3">
                  <c:v>66453</c:v>
                </c:pt>
                <c:pt idx="4">
                  <c:v>210324</c:v>
                </c:pt>
                <c:pt idx="5">
                  <c:v>748042</c:v>
                </c:pt>
                <c:pt idx="6">
                  <c:v>1596944</c:v>
                </c:pt>
                <c:pt idx="7">
                  <c:v>1114887</c:v>
                </c:pt>
                <c:pt idx="8">
                  <c:v>1114887</c:v>
                </c:pt>
                <c:pt idx="9">
                  <c:v>289098</c:v>
                </c:pt>
                <c:pt idx="10">
                  <c:v>42119</c:v>
                </c:pt>
                <c:pt idx="11">
                  <c:v>4715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'2.35'!$A$1:$A$72</c:f>
              <c:numCache>
                <c:formatCode>General</c:formatCode>
                <c:ptCount val="72"/>
                <c:pt idx="0">
                  <c:v>43</c:v>
                </c:pt>
                <c:pt idx="1">
                  <c:v>45</c:v>
                </c:pt>
                <c:pt idx="2">
                  <c:v>53</c:v>
                </c:pt>
                <c:pt idx="3">
                  <c:v>56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66</c:v>
                </c:pt>
                <c:pt idx="8">
                  <c:v>67</c:v>
                </c:pt>
                <c:pt idx="9">
                  <c:v>73</c:v>
                </c:pt>
                <c:pt idx="10">
                  <c:v>74</c:v>
                </c:pt>
                <c:pt idx="11">
                  <c:v>79</c:v>
                </c:pt>
                <c:pt idx="12">
                  <c:v>80</c:v>
                </c:pt>
                <c:pt idx="13">
                  <c:v>80</c:v>
                </c:pt>
                <c:pt idx="14">
                  <c:v>81</c:v>
                </c:pt>
                <c:pt idx="15">
                  <c:v>81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83</c:v>
                </c:pt>
                <c:pt idx="20">
                  <c:v>84</c:v>
                </c:pt>
                <c:pt idx="21">
                  <c:v>88</c:v>
                </c:pt>
                <c:pt idx="22">
                  <c:v>89</c:v>
                </c:pt>
                <c:pt idx="23">
                  <c:v>91</c:v>
                </c:pt>
                <c:pt idx="24">
                  <c:v>91</c:v>
                </c:pt>
                <c:pt idx="25">
                  <c:v>92</c:v>
                </c:pt>
                <c:pt idx="26">
                  <c:v>92</c:v>
                </c:pt>
                <c:pt idx="27">
                  <c:v>97</c:v>
                </c:pt>
                <c:pt idx="28">
                  <c:v>99</c:v>
                </c:pt>
                <c:pt idx="29">
                  <c:v>99</c:v>
                </c:pt>
                <c:pt idx="30">
                  <c:v>100</c:v>
                </c:pt>
                <c:pt idx="31">
                  <c:v>100</c:v>
                </c:pt>
                <c:pt idx="32">
                  <c:v>101</c:v>
                </c:pt>
                <c:pt idx="33">
                  <c:v>102</c:v>
                </c:pt>
                <c:pt idx="34">
                  <c:v>102</c:v>
                </c:pt>
                <c:pt idx="35">
                  <c:v>102</c:v>
                </c:pt>
                <c:pt idx="36">
                  <c:v>10</c:v>
                </c:pt>
                <c:pt idx="37">
                  <c:v>104</c:v>
                </c:pt>
                <c:pt idx="38">
                  <c:v>107</c:v>
                </c:pt>
                <c:pt idx="39">
                  <c:v>108</c:v>
                </c:pt>
                <c:pt idx="40">
                  <c:v>109</c:v>
                </c:pt>
                <c:pt idx="41">
                  <c:v>113</c:v>
                </c:pt>
                <c:pt idx="42">
                  <c:v>114</c:v>
                </c:pt>
                <c:pt idx="43">
                  <c:v>118</c:v>
                </c:pt>
                <c:pt idx="44">
                  <c:v>121</c:v>
                </c:pt>
                <c:pt idx="45">
                  <c:v>123</c:v>
                </c:pt>
                <c:pt idx="46">
                  <c:v>126</c:v>
                </c:pt>
                <c:pt idx="47">
                  <c:v>128</c:v>
                </c:pt>
                <c:pt idx="48">
                  <c:v>137</c:v>
                </c:pt>
                <c:pt idx="49">
                  <c:v>138</c:v>
                </c:pt>
                <c:pt idx="50">
                  <c:v>139</c:v>
                </c:pt>
                <c:pt idx="51">
                  <c:v>144</c:v>
                </c:pt>
                <c:pt idx="52">
                  <c:v>145</c:v>
                </c:pt>
                <c:pt idx="53">
                  <c:v>147</c:v>
                </c:pt>
                <c:pt idx="54">
                  <c:v>156</c:v>
                </c:pt>
                <c:pt idx="55">
                  <c:v>162</c:v>
                </c:pt>
                <c:pt idx="56">
                  <c:v>174</c:v>
                </c:pt>
                <c:pt idx="57">
                  <c:v>178</c:v>
                </c:pt>
                <c:pt idx="58">
                  <c:v>179</c:v>
                </c:pt>
                <c:pt idx="59">
                  <c:v>184</c:v>
                </c:pt>
                <c:pt idx="60">
                  <c:v>191</c:v>
                </c:pt>
                <c:pt idx="61">
                  <c:v>198</c:v>
                </c:pt>
                <c:pt idx="62">
                  <c:v>211</c:v>
                </c:pt>
                <c:pt idx="63">
                  <c:v>214</c:v>
                </c:pt>
                <c:pt idx="64">
                  <c:v>243</c:v>
                </c:pt>
                <c:pt idx="65">
                  <c:v>249</c:v>
                </c:pt>
                <c:pt idx="66">
                  <c:v>329</c:v>
                </c:pt>
                <c:pt idx="67">
                  <c:v>380</c:v>
                </c:pt>
                <c:pt idx="68">
                  <c:v>403</c:v>
                </c:pt>
                <c:pt idx="69">
                  <c:v>511</c:v>
                </c:pt>
                <c:pt idx="70">
                  <c:v>522</c:v>
                </c:pt>
                <c:pt idx="71">
                  <c:v>598</c:v>
                </c:pt>
              </c:numCache>
            </c:numRef>
          </c:val>
        </c:ser>
        <c:axId val="83087360"/>
        <c:axId val="83088896"/>
      </c:barChart>
      <c:catAx>
        <c:axId val="83087360"/>
        <c:scaling>
          <c:orientation val="minMax"/>
        </c:scaling>
        <c:axPos val="b"/>
        <c:tickLblPos val="nextTo"/>
        <c:crossAx val="83088896"/>
        <c:crosses val="autoZero"/>
        <c:auto val="1"/>
        <c:lblAlgn val="ctr"/>
        <c:lblOffset val="100"/>
      </c:catAx>
      <c:valAx>
        <c:axId val="83088896"/>
        <c:scaling>
          <c:orientation val="minMax"/>
        </c:scaling>
        <c:axPos val="l"/>
        <c:majorGridlines/>
        <c:numFmt formatCode="General" sourceLinked="1"/>
        <c:tickLblPos val="nextTo"/>
        <c:crossAx val="830873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'2.49'!$A$1:$A$51</c:f>
              <c:numCache>
                <c:formatCode>General</c:formatCode>
                <c:ptCount val="51"/>
                <c:pt idx="0">
                  <c:v>68</c:v>
                </c:pt>
                <c:pt idx="1">
                  <c:v>88</c:v>
                </c:pt>
                <c:pt idx="2">
                  <c:v>97</c:v>
                </c:pt>
                <c:pt idx="3">
                  <c:v>99</c:v>
                </c:pt>
                <c:pt idx="4">
                  <c:v>100</c:v>
                </c:pt>
                <c:pt idx="5">
                  <c:v>108</c:v>
                </c:pt>
                <c:pt idx="6">
                  <c:v>111</c:v>
                </c:pt>
                <c:pt idx="7">
                  <c:v>115</c:v>
                </c:pt>
                <c:pt idx="8">
                  <c:v>115</c:v>
                </c:pt>
                <c:pt idx="9">
                  <c:v>116</c:v>
                </c:pt>
                <c:pt idx="10">
                  <c:v>116</c:v>
                </c:pt>
                <c:pt idx="11">
                  <c:v>120</c:v>
                </c:pt>
                <c:pt idx="12">
                  <c:v>121</c:v>
                </c:pt>
                <c:pt idx="13">
                  <c:v>122</c:v>
                </c:pt>
                <c:pt idx="14">
                  <c:v>122</c:v>
                </c:pt>
                <c:pt idx="15">
                  <c:v>122</c:v>
                </c:pt>
                <c:pt idx="16">
                  <c:v>123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125</c:v>
                </c:pt>
                <c:pt idx="22">
                  <c:v>127</c:v>
                </c:pt>
                <c:pt idx="23">
                  <c:v>128</c:v>
                </c:pt>
                <c:pt idx="24">
                  <c:v>128</c:v>
                </c:pt>
                <c:pt idx="25">
                  <c:v>128</c:v>
                </c:pt>
                <c:pt idx="26">
                  <c:v>129</c:v>
                </c:pt>
                <c:pt idx="27">
                  <c:v>129</c:v>
                </c:pt>
                <c:pt idx="28">
                  <c:v>129</c:v>
                </c:pt>
                <c:pt idx="29">
                  <c:v>130</c:v>
                </c:pt>
                <c:pt idx="30">
                  <c:v>131</c:v>
                </c:pt>
                <c:pt idx="31">
                  <c:v>132</c:v>
                </c:pt>
                <c:pt idx="32">
                  <c:v>133</c:v>
                </c:pt>
                <c:pt idx="33">
                  <c:v>133</c:v>
                </c:pt>
                <c:pt idx="34">
                  <c:v>133</c:v>
                </c:pt>
                <c:pt idx="35">
                  <c:v>133</c:v>
                </c:pt>
                <c:pt idx="36">
                  <c:v>133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138</c:v>
                </c:pt>
                <c:pt idx="41">
                  <c:v>139</c:v>
                </c:pt>
                <c:pt idx="42">
                  <c:v>139</c:v>
                </c:pt>
                <c:pt idx="43">
                  <c:v>140</c:v>
                </c:pt>
                <c:pt idx="44">
                  <c:v>142</c:v>
                </c:pt>
                <c:pt idx="45">
                  <c:v>146</c:v>
                </c:pt>
                <c:pt idx="46">
                  <c:v>146</c:v>
                </c:pt>
                <c:pt idx="47">
                  <c:v>146</c:v>
                </c:pt>
                <c:pt idx="48">
                  <c:v>152</c:v>
                </c:pt>
                <c:pt idx="49">
                  <c:v>153</c:v>
                </c:pt>
                <c:pt idx="50">
                  <c:v>168</c:v>
                </c:pt>
              </c:numCache>
            </c:numRef>
          </c:val>
        </c:ser>
        <c:axId val="94352512"/>
        <c:axId val="94354048"/>
      </c:barChart>
      <c:catAx>
        <c:axId val="94352512"/>
        <c:scaling>
          <c:orientation val="minMax"/>
        </c:scaling>
        <c:axPos val="b"/>
        <c:tickLblPos val="nextTo"/>
        <c:crossAx val="94354048"/>
        <c:crosses val="autoZero"/>
        <c:auto val="1"/>
        <c:lblAlgn val="ctr"/>
        <c:lblOffset val="100"/>
      </c:catAx>
      <c:valAx>
        <c:axId val="94354048"/>
        <c:scaling>
          <c:orientation val="minMax"/>
        </c:scaling>
        <c:axPos val="l"/>
        <c:majorGridlines/>
        <c:numFmt formatCode="General" sourceLinked="1"/>
        <c:tickLblPos val="nextTo"/>
        <c:crossAx val="9435251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Sheet1!$A$1:$A$11</c:f>
              <c:numCache>
                <c:formatCode>General</c:formatCode>
                <c:ptCount val="11"/>
                <c:pt idx="0">
                  <c:v>71</c:v>
                </c:pt>
                <c:pt idx="1">
                  <c:v>72</c:v>
                </c:pt>
                <c:pt idx="2">
                  <c:v>66</c:v>
                </c:pt>
                <c:pt idx="3">
                  <c:v>70</c:v>
                </c:pt>
                <c:pt idx="4">
                  <c:v>70</c:v>
                </c:pt>
                <c:pt idx="5">
                  <c:v>68</c:v>
                </c:pt>
                <c:pt idx="6">
                  <c:v>73</c:v>
                </c:pt>
                <c:pt idx="7">
                  <c:v>67</c:v>
                </c:pt>
                <c:pt idx="8">
                  <c:v>66</c:v>
                </c:pt>
                <c:pt idx="9">
                  <c:v>71</c:v>
                </c:pt>
                <c:pt idx="10">
                  <c:v>65</c:v>
                </c:pt>
              </c:numCache>
            </c:numRef>
          </c:xVal>
          <c:yVal>
            <c:numRef>
              <c:f>Sheet1!$B$1:$B$11</c:f>
              <c:numCache>
                <c:formatCode>General</c:formatCode>
                <c:ptCount val="11"/>
                <c:pt idx="0">
                  <c:v>69</c:v>
                </c:pt>
                <c:pt idx="1">
                  <c:v>66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64</c:v>
                </c:pt>
                <c:pt idx="6">
                  <c:v>64</c:v>
                </c:pt>
                <c:pt idx="7">
                  <c:v>63</c:v>
                </c:pt>
                <c:pt idx="8">
                  <c:v>62</c:v>
                </c:pt>
                <c:pt idx="9">
                  <c:v>62</c:v>
                </c:pt>
                <c:pt idx="10">
                  <c:v>59</c:v>
                </c:pt>
              </c:numCache>
            </c:numRef>
          </c:yVal>
        </c:ser>
        <c:axId val="94317952"/>
        <c:axId val="56366208"/>
      </c:scatterChart>
      <c:valAx>
        <c:axId val="94317952"/>
        <c:scaling>
          <c:orientation val="minMax"/>
        </c:scaling>
        <c:axPos val="b"/>
        <c:numFmt formatCode="General" sourceLinked="1"/>
        <c:tickLblPos val="nextTo"/>
        <c:crossAx val="56366208"/>
        <c:crosses val="autoZero"/>
        <c:crossBetween val="midCat"/>
      </c:valAx>
      <c:valAx>
        <c:axId val="56366208"/>
        <c:scaling>
          <c:orientation val="minMax"/>
        </c:scaling>
        <c:axPos val="l"/>
        <c:majorGridlines/>
        <c:numFmt formatCode="General" sourceLinked="1"/>
        <c:tickLblPos val="nextTo"/>
        <c:crossAx val="9431795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'5.52'!$A$2:$A$21</c:f>
              <c:numCache>
                <c:formatCode>General</c:formatCode>
                <c:ptCount val="20"/>
                <c:pt idx="0">
                  <c:v>190.7</c:v>
                </c:pt>
                <c:pt idx="1">
                  <c:v>138.52000000000001</c:v>
                </c:pt>
                <c:pt idx="2">
                  <c:v>165.08</c:v>
                </c:pt>
                <c:pt idx="3">
                  <c:v>126.19</c:v>
                </c:pt>
                <c:pt idx="4">
                  <c:v>163.19</c:v>
                </c:pt>
                <c:pt idx="5">
                  <c:v>305.66000000000003</c:v>
                </c:pt>
                <c:pt idx="6">
                  <c:v>176.15</c:v>
                </c:pt>
                <c:pt idx="7">
                  <c:v>162.78</c:v>
                </c:pt>
                <c:pt idx="8">
                  <c:v>147.87</c:v>
                </c:pt>
                <c:pt idx="9">
                  <c:v>271.45999999999998</c:v>
                </c:pt>
                <c:pt idx="10">
                  <c:v>40.25</c:v>
                </c:pt>
                <c:pt idx="11">
                  <c:v>24.76</c:v>
                </c:pt>
                <c:pt idx="12">
                  <c:v>104.8</c:v>
                </c:pt>
                <c:pt idx="13">
                  <c:v>136.80000000000001</c:v>
                </c:pt>
                <c:pt idx="14">
                  <c:v>308.60000000000002</c:v>
                </c:pt>
                <c:pt idx="15">
                  <c:v>279.8</c:v>
                </c:pt>
                <c:pt idx="16">
                  <c:v>125.51</c:v>
                </c:pt>
                <c:pt idx="17">
                  <c:v>329.8</c:v>
                </c:pt>
                <c:pt idx="18">
                  <c:v>51.66</c:v>
                </c:pt>
                <c:pt idx="19">
                  <c:v>201.95</c:v>
                </c:pt>
              </c:numCache>
            </c:numRef>
          </c:xVal>
          <c:yVal>
            <c:numRef>
              <c:f>'5.52'!$B$2:$B$21</c:f>
              <c:numCache>
                <c:formatCode>General</c:formatCode>
                <c:ptCount val="20"/>
                <c:pt idx="0">
                  <c:v>115</c:v>
                </c:pt>
                <c:pt idx="1">
                  <c:v>96</c:v>
                </c:pt>
                <c:pt idx="2">
                  <c:v>110</c:v>
                </c:pt>
                <c:pt idx="3">
                  <c:v>100</c:v>
                </c:pt>
                <c:pt idx="4">
                  <c:v>111</c:v>
                </c:pt>
                <c:pt idx="5">
                  <c:v>101</c:v>
                </c:pt>
                <c:pt idx="6">
                  <c:v>111</c:v>
                </c:pt>
                <c:pt idx="7">
                  <c:v>106</c:v>
                </c:pt>
                <c:pt idx="8">
                  <c:v>96</c:v>
                </c:pt>
                <c:pt idx="9">
                  <c:v>96</c:v>
                </c:pt>
                <c:pt idx="10">
                  <c:v>95</c:v>
                </c:pt>
                <c:pt idx="11">
                  <c:v>96</c:v>
                </c:pt>
                <c:pt idx="12">
                  <c:v>96</c:v>
                </c:pt>
                <c:pt idx="13">
                  <c:v>106</c:v>
                </c:pt>
                <c:pt idx="14">
                  <c:v>100</c:v>
                </c:pt>
                <c:pt idx="15">
                  <c:v>113</c:v>
                </c:pt>
                <c:pt idx="16">
                  <c:v>123</c:v>
                </c:pt>
                <c:pt idx="17">
                  <c:v>111</c:v>
                </c:pt>
                <c:pt idx="18">
                  <c:v>95</c:v>
                </c:pt>
                <c:pt idx="19">
                  <c:v>108</c:v>
                </c:pt>
              </c:numCache>
            </c:numRef>
          </c:yVal>
        </c:ser>
        <c:axId val="56423552"/>
        <c:axId val="56425088"/>
      </c:scatterChart>
      <c:valAx>
        <c:axId val="56423552"/>
        <c:scaling>
          <c:orientation val="minMax"/>
          <c:max val="400"/>
          <c:min val="0"/>
        </c:scaling>
        <c:axPos val="b"/>
        <c:numFmt formatCode="General" sourceLinked="1"/>
        <c:tickLblPos val="nextTo"/>
        <c:crossAx val="56425088"/>
        <c:crosses val="autoZero"/>
        <c:crossBetween val="midCat"/>
      </c:valAx>
      <c:valAx>
        <c:axId val="56425088"/>
        <c:scaling>
          <c:orientation val="minMax"/>
          <c:max val="400"/>
          <c:min val="0"/>
        </c:scaling>
        <c:axPos val="l"/>
        <c:majorGridlines/>
        <c:numFmt formatCode="General" sourceLinked="1"/>
        <c:tickLblPos val="nextTo"/>
        <c:crossAx val="5642355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'5.52'!$D$2:$D$21</c:f>
              <c:numCache>
                <c:formatCode>General</c:formatCode>
                <c:ptCount val="20"/>
                <c:pt idx="0">
                  <c:v>190.7</c:v>
                </c:pt>
                <c:pt idx="1">
                  <c:v>138.52000000000001</c:v>
                </c:pt>
                <c:pt idx="2">
                  <c:v>165.08</c:v>
                </c:pt>
                <c:pt idx="3">
                  <c:v>126.19</c:v>
                </c:pt>
                <c:pt idx="4">
                  <c:v>163.19</c:v>
                </c:pt>
                <c:pt idx="5">
                  <c:v>305.66000000000003</c:v>
                </c:pt>
                <c:pt idx="6">
                  <c:v>176.15</c:v>
                </c:pt>
                <c:pt idx="7">
                  <c:v>162.78</c:v>
                </c:pt>
                <c:pt idx="8">
                  <c:v>147.87</c:v>
                </c:pt>
                <c:pt idx="9">
                  <c:v>271.45999999999998</c:v>
                </c:pt>
                <c:pt idx="10">
                  <c:v>40.25</c:v>
                </c:pt>
                <c:pt idx="11">
                  <c:v>24.76</c:v>
                </c:pt>
                <c:pt idx="12">
                  <c:v>104.8</c:v>
                </c:pt>
                <c:pt idx="13">
                  <c:v>136.80000000000001</c:v>
                </c:pt>
                <c:pt idx="14">
                  <c:v>308.60000000000002</c:v>
                </c:pt>
                <c:pt idx="15">
                  <c:v>279.8</c:v>
                </c:pt>
                <c:pt idx="16">
                  <c:v>125.51</c:v>
                </c:pt>
                <c:pt idx="17">
                  <c:v>329.8</c:v>
                </c:pt>
                <c:pt idx="18">
                  <c:v>51.66</c:v>
                </c:pt>
                <c:pt idx="19">
                  <c:v>201.95</c:v>
                </c:pt>
              </c:numCache>
            </c:numRef>
          </c:xVal>
          <c:yVal>
            <c:numRef>
              <c:f>'5.52'!$E$2:$E$21</c:f>
              <c:numCache>
                <c:formatCode>General</c:formatCode>
                <c:ptCount val="20"/>
                <c:pt idx="0">
                  <c:v>240</c:v>
                </c:pt>
                <c:pt idx="1">
                  <c:v>190</c:v>
                </c:pt>
                <c:pt idx="2">
                  <c:v>170</c:v>
                </c:pt>
                <c:pt idx="3">
                  <c:v>125</c:v>
                </c:pt>
                <c:pt idx="4">
                  <c:v>315</c:v>
                </c:pt>
                <c:pt idx="5">
                  <c:v>240</c:v>
                </c:pt>
                <c:pt idx="6">
                  <c:v>141</c:v>
                </c:pt>
                <c:pt idx="7">
                  <c:v>210</c:v>
                </c:pt>
                <c:pt idx="8">
                  <c:v>200</c:v>
                </c:pt>
                <c:pt idx="9">
                  <c:v>401</c:v>
                </c:pt>
                <c:pt idx="10">
                  <c:v>320</c:v>
                </c:pt>
                <c:pt idx="11">
                  <c:v>113</c:v>
                </c:pt>
                <c:pt idx="12">
                  <c:v>176</c:v>
                </c:pt>
                <c:pt idx="13">
                  <c:v>211</c:v>
                </c:pt>
                <c:pt idx="14">
                  <c:v>238</c:v>
                </c:pt>
                <c:pt idx="15">
                  <c:v>316</c:v>
                </c:pt>
                <c:pt idx="16">
                  <c:v>176</c:v>
                </c:pt>
                <c:pt idx="17">
                  <c:v>173</c:v>
                </c:pt>
                <c:pt idx="18">
                  <c:v>210</c:v>
                </c:pt>
                <c:pt idx="19">
                  <c:v>170</c:v>
                </c:pt>
              </c:numCache>
            </c:numRef>
          </c:yVal>
        </c:ser>
        <c:axId val="57416320"/>
        <c:axId val="57446784"/>
      </c:scatterChart>
      <c:valAx>
        <c:axId val="57416320"/>
        <c:scaling>
          <c:orientation val="minMax"/>
          <c:max val="400"/>
          <c:min val="0"/>
        </c:scaling>
        <c:axPos val="b"/>
        <c:numFmt formatCode="General" sourceLinked="1"/>
        <c:tickLblPos val="nextTo"/>
        <c:crossAx val="57446784"/>
        <c:crosses val="autoZero"/>
        <c:crossBetween val="midCat"/>
      </c:valAx>
      <c:valAx>
        <c:axId val="57446784"/>
        <c:scaling>
          <c:orientation val="minMax"/>
          <c:max val="400"/>
          <c:min val="0"/>
        </c:scaling>
        <c:axPos val="l"/>
        <c:majorGridlines/>
        <c:numFmt formatCode="General" sourceLinked="1"/>
        <c:tickLblPos val="nextTo"/>
        <c:crossAx val="5741632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26618547681548"/>
          <c:y val="6.9919072615923034E-2"/>
          <c:w val="0.7256310148731413"/>
          <c:h val="0.7982250656167978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'5.53'!$A$1:$A$24</c:f>
              <c:numCache>
                <c:formatCode>General</c:formatCode>
                <c:ptCount val="24"/>
                <c:pt idx="0">
                  <c:v>10</c:v>
                </c:pt>
                <c:pt idx="1">
                  <c:v>11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7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9</c:v>
                </c:pt>
                <c:pt idx="11">
                  <c:v>12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14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15</c:v>
                </c:pt>
                <c:pt idx="22">
                  <c:v>17</c:v>
                </c:pt>
                <c:pt idx="23">
                  <c:v>17</c:v>
                </c:pt>
              </c:numCache>
            </c:numRef>
          </c:xVal>
          <c:yVal>
            <c:numRef>
              <c:f>'5.53'!$B$1:$B$24</c:f>
              <c:numCache>
                <c:formatCode>General</c:formatCode>
                <c:ptCount val="24"/>
                <c:pt idx="0">
                  <c:v>12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12</c:v>
                </c:pt>
                <c:pt idx="5">
                  <c:v>11</c:v>
                </c:pt>
                <c:pt idx="6">
                  <c:v>14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19</c:v>
                </c:pt>
                <c:pt idx="12">
                  <c:v>13</c:v>
                </c:pt>
                <c:pt idx="13">
                  <c:v>7</c:v>
                </c:pt>
                <c:pt idx="14">
                  <c:v>14</c:v>
                </c:pt>
                <c:pt idx="15">
                  <c:v>12</c:v>
                </c:pt>
                <c:pt idx="16">
                  <c:v>14</c:v>
                </c:pt>
                <c:pt idx="17">
                  <c:v>15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27</c:v>
                </c:pt>
                <c:pt idx="22">
                  <c:v>9</c:v>
                </c:pt>
                <c:pt idx="23">
                  <c:v>14</c:v>
                </c:pt>
              </c:numCache>
            </c:numRef>
          </c:yVal>
        </c:ser>
        <c:axId val="58070528"/>
        <c:axId val="58072064"/>
      </c:scatterChart>
      <c:valAx>
        <c:axId val="58070528"/>
        <c:scaling>
          <c:orientation val="minMax"/>
        </c:scaling>
        <c:axPos val="b"/>
        <c:numFmt formatCode="General" sourceLinked="1"/>
        <c:tickLblPos val="nextTo"/>
        <c:crossAx val="58072064"/>
        <c:crosses val="autoZero"/>
        <c:crossBetween val="midCat"/>
      </c:valAx>
      <c:valAx>
        <c:axId val="58072064"/>
        <c:scaling>
          <c:orientation val="minMax"/>
        </c:scaling>
        <c:axPos val="l"/>
        <c:majorGridlines/>
        <c:numFmt formatCode="General" sourceLinked="1"/>
        <c:tickLblPos val="nextTo"/>
        <c:crossAx val="58070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'5.53'!$K$1:$K$23</c:f>
              <c:numCache>
                <c:formatCode>General</c:formatCode>
                <c:ptCount val="23"/>
                <c:pt idx="0">
                  <c:v>10</c:v>
                </c:pt>
                <c:pt idx="1">
                  <c:v>11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7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9</c:v>
                </c:pt>
                <c:pt idx="11">
                  <c:v>12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14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17</c:v>
                </c:pt>
                <c:pt idx="22">
                  <c:v>17</c:v>
                </c:pt>
              </c:numCache>
            </c:numRef>
          </c:xVal>
          <c:yVal>
            <c:numRef>
              <c:f>'5.53'!$L$1:$L$23</c:f>
              <c:numCache>
                <c:formatCode>General</c:formatCode>
                <c:ptCount val="23"/>
                <c:pt idx="0">
                  <c:v>12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12</c:v>
                </c:pt>
                <c:pt idx="5">
                  <c:v>11</c:v>
                </c:pt>
                <c:pt idx="6">
                  <c:v>14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19</c:v>
                </c:pt>
                <c:pt idx="12">
                  <c:v>13</c:v>
                </c:pt>
                <c:pt idx="13">
                  <c:v>7</c:v>
                </c:pt>
                <c:pt idx="14">
                  <c:v>14</c:v>
                </c:pt>
                <c:pt idx="15">
                  <c:v>12</c:v>
                </c:pt>
                <c:pt idx="16">
                  <c:v>14</c:v>
                </c:pt>
                <c:pt idx="17">
                  <c:v>15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9</c:v>
                </c:pt>
                <c:pt idx="22">
                  <c:v>14</c:v>
                </c:pt>
              </c:numCache>
            </c:numRef>
          </c:yVal>
        </c:ser>
        <c:axId val="58084352"/>
        <c:axId val="58090240"/>
      </c:scatterChart>
      <c:valAx>
        <c:axId val="58084352"/>
        <c:scaling>
          <c:orientation val="minMax"/>
        </c:scaling>
        <c:axPos val="b"/>
        <c:numFmt formatCode="General" sourceLinked="1"/>
        <c:tickLblPos val="nextTo"/>
        <c:crossAx val="58090240"/>
        <c:crosses val="autoZero"/>
        <c:crossBetween val="midCat"/>
      </c:valAx>
      <c:valAx>
        <c:axId val="58090240"/>
        <c:scaling>
          <c:orientation val="minMax"/>
        </c:scaling>
        <c:axPos val="l"/>
        <c:majorGridlines/>
        <c:numFmt formatCode="General" sourceLinked="1"/>
        <c:tickLblPos val="nextTo"/>
        <c:crossAx val="580843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16</xdr:row>
      <xdr:rowOff>95250</xdr:rowOff>
    </xdr:from>
    <xdr:to>
      <xdr:col>6</xdr:col>
      <xdr:colOff>447675</xdr:colOff>
      <xdr:row>30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9</xdr:row>
      <xdr:rowOff>133350</xdr:rowOff>
    </xdr:from>
    <xdr:to>
      <xdr:col>13</xdr:col>
      <xdr:colOff>66675</xdr:colOff>
      <xdr:row>24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0</xdr:row>
      <xdr:rowOff>95250</xdr:rowOff>
    </xdr:from>
    <xdr:to>
      <xdr:col>8</xdr:col>
      <xdr:colOff>600075</xdr:colOff>
      <xdr:row>14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47625</xdr:rowOff>
    </xdr:from>
    <xdr:to>
      <xdr:col>10</xdr:col>
      <xdr:colOff>419100</xdr:colOff>
      <xdr:row>14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22</xdr:row>
      <xdr:rowOff>9525</xdr:rowOff>
    </xdr:from>
    <xdr:to>
      <xdr:col>7</xdr:col>
      <xdr:colOff>533400</xdr:colOff>
      <xdr:row>36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276225</xdr:colOff>
      <xdr:row>22</xdr:row>
      <xdr:rowOff>9525</xdr:rowOff>
    </xdr:from>
    <xdr:to>
      <xdr:col>15</xdr:col>
      <xdr:colOff>581025</xdr:colOff>
      <xdr:row>36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57150</xdr:rowOff>
    </xdr:from>
    <xdr:to>
      <xdr:col>9</xdr:col>
      <xdr:colOff>257175</xdr:colOff>
      <xdr:row>14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19051</xdr:colOff>
      <xdr:row>2</xdr:row>
      <xdr:rowOff>161925</xdr:rowOff>
    </xdr:from>
    <xdr:to>
      <xdr:col>20</xdr:col>
      <xdr:colOff>590551</xdr:colOff>
      <xdr:row>17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A20" sqref="A20:A31"/>
    </sheetView>
  </sheetViews>
  <sheetFormatPr defaultRowHeight="15"/>
  <cols>
    <col min="1" max="11" width="13.28515625" bestFit="1" customWidth="1"/>
    <col min="12" max="12" width="10.5703125" bestFit="1" customWidth="1"/>
  </cols>
  <sheetData>
    <row r="1" spans="1:1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2">
      <c r="A2" s="3">
        <v>6599</v>
      </c>
      <c r="B2" s="3">
        <v>23864</v>
      </c>
      <c r="C2" s="3">
        <v>31325</v>
      </c>
      <c r="D2" s="3">
        <v>66453</v>
      </c>
      <c r="E2" s="3">
        <v>210324</v>
      </c>
      <c r="F2" s="3">
        <v>748042</v>
      </c>
      <c r="G2" s="3">
        <v>1596944</v>
      </c>
      <c r="H2" s="3">
        <v>1114887</v>
      </c>
      <c r="I2" s="3">
        <v>289098</v>
      </c>
      <c r="J2" s="3">
        <v>42119</v>
      </c>
      <c r="K2" s="3">
        <v>4715</v>
      </c>
      <c r="L2" s="5">
        <f>SUM(A2:K2)</f>
        <v>4134370</v>
      </c>
    </row>
    <row r="3" spans="1:12">
      <c r="A3" s="3">
        <v>4134370</v>
      </c>
      <c r="B3" s="3">
        <v>4134370</v>
      </c>
      <c r="C3" s="3">
        <v>4134370</v>
      </c>
      <c r="D3" s="3">
        <v>4134370</v>
      </c>
      <c r="E3" s="3">
        <v>4134370</v>
      </c>
      <c r="F3" s="3">
        <v>4134370</v>
      </c>
      <c r="G3" s="3">
        <v>4134370</v>
      </c>
      <c r="H3" s="3">
        <v>4134370</v>
      </c>
      <c r="I3" s="3">
        <v>4134370</v>
      </c>
      <c r="J3" s="3">
        <v>4134370</v>
      </c>
      <c r="K3" s="3">
        <v>4134370</v>
      </c>
    </row>
    <row r="4" spans="1:12">
      <c r="A4" s="1">
        <f>A2/A3*100</f>
        <v>0.15961319378768712</v>
      </c>
      <c r="B4" s="1">
        <f t="shared" ref="B4:K4" si="0">B2/B3*100</f>
        <v>0.57721007070000996</v>
      </c>
      <c r="C4" s="1">
        <f t="shared" si="0"/>
        <v>0.75767287398079997</v>
      </c>
      <c r="D4" s="1">
        <f t="shared" si="0"/>
        <v>1.6073307420477607</v>
      </c>
      <c r="E4" s="1">
        <f t="shared" si="0"/>
        <v>5.0872079663890748</v>
      </c>
      <c r="F4" s="1">
        <f t="shared" si="0"/>
        <v>18.093252418143514</v>
      </c>
      <c r="G4" s="1">
        <f t="shared" si="0"/>
        <v>38.626054271872135</v>
      </c>
      <c r="H4" s="1">
        <f t="shared" si="0"/>
        <v>26.96630925630749</v>
      </c>
      <c r="I4" s="1">
        <f t="shared" si="0"/>
        <v>6.992552674288949</v>
      </c>
      <c r="J4" s="1">
        <f t="shared" si="0"/>
        <v>1.0187525548027874</v>
      </c>
      <c r="K4" s="1">
        <f t="shared" si="0"/>
        <v>0.1140439776797916</v>
      </c>
    </row>
    <row r="6" spans="1:12">
      <c r="A6">
        <f>4134370/2</f>
        <v>2067185</v>
      </c>
      <c r="B6" s="2">
        <f>A6/2</f>
        <v>1033592.5</v>
      </c>
      <c r="C6" s="6">
        <f>B6*3</f>
        <v>3100777.5</v>
      </c>
    </row>
    <row r="7" spans="1:12">
      <c r="A7" s="4">
        <f>SUM(A2:F2)</f>
        <v>1086607</v>
      </c>
      <c r="B7" t="s">
        <v>0</v>
      </c>
      <c r="E7" s="4">
        <f>SUM(A2:G2)</f>
        <v>2683551</v>
      </c>
    </row>
    <row r="9" spans="1:12">
      <c r="A9" t="s">
        <v>12</v>
      </c>
    </row>
    <row r="10" spans="1:12">
      <c r="A10" t="s">
        <v>13</v>
      </c>
    </row>
    <row r="11" spans="1:12">
      <c r="A11" t="s">
        <v>14</v>
      </c>
    </row>
    <row r="20" spans="1:1">
      <c r="A20" s="3">
        <v>6599</v>
      </c>
    </row>
    <row r="21" spans="1:1">
      <c r="A21" s="3">
        <v>23864</v>
      </c>
    </row>
    <row r="22" spans="1:1">
      <c r="A22" s="3">
        <v>31325</v>
      </c>
    </row>
    <row r="23" spans="1:1">
      <c r="A23" s="3">
        <v>66453</v>
      </c>
    </row>
    <row r="24" spans="1:1">
      <c r="A24" s="3">
        <v>210324</v>
      </c>
    </row>
    <row r="25" spans="1:1">
      <c r="A25" s="3">
        <v>748042</v>
      </c>
    </row>
    <row r="26" spans="1:1">
      <c r="A26" s="3">
        <v>1596944</v>
      </c>
    </row>
    <row r="27" spans="1:1">
      <c r="A27" s="3">
        <v>1114887</v>
      </c>
    </row>
    <row r="28" spans="1:1">
      <c r="A28" s="3">
        <v>1114887</v>
      </c>
    </row>
    <row r="29" spans="1:1">
      <c r="A29" s="3">
        <v>289098</v>
      </c>
    </row>
    <row r="30" spans="1:1">
      <c r="A30" s="3">
        <v>42119</v>
      </c>
    </row>
    <row r="31" spans="1:1">
      <c r="A31" s="3">
        <v>4715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B3" sqref="B3:B8"/>
    </sheetView>
  </sheetViews>
  <sheetFormatPr defaultRowHeight="15"/>
  <cols>
    <col min="2" max="2" width="8.42578125" bestFit="1" customWidth="1"/>
    <col min="3" max="4" width="9.42578125" customWidth="1"/>
  </cols>
  <sheetData>
    <row r="1" spans="1:9">
      <c r="B1" s="8"/>
      <c r="C1" s="9" t="s">
        <v>41</v>
      </c>
      <c r="D1" s="9"/>
      <c r="G1" s="9" t="s">
        <v>44</v>
      </c>
    </row>
    <row r="2" spans="1:9">
      <c r="B2" s="8" t="s">
        <v>42</v>
      </c>
      <c r="C2" s="8" t="s">
        <v>43</v>
      </c>
      <c r="D2" s="8"/>
      <c r="F2" s="8" t="s">
        <v>42</v>
      </c>
      <c r="G2" s="8" t="s">
        <v>43</v>
      </c>
    </row>
    <row r="3" spans="1:9">
      <c r="B3">
        <v>497</v>
      </c>
      <c r="C3">
        <v>62</v>
      </c>
      <c r="D3">
        <f>C3/(B3+C3)*100</f>
        <v>11.091234347048301</v>
      </c>
      <c r="F3">
        <v>694</v>
      </c>
      <c r="G3">
        <v>117</v>
      </c>
      <c r="H3">
        <f>G3/(F3+G3)*100</f>
        <v>14.426633785450061</v>
      </c>
      <c r="I3">
        <f>G3+F3+C3+B3</f>
        <v>1370</v>
      </c>
    </row>
    <row r="4" spans="1:9">
      <c r="B4">
        <v>221</v>
      </c>
      <c r="C4">
        <v>12</v>
      </c>
      <c r="D4">
        <f t="shared" ref="D4:D8" si="0">C4/(B4+C4)*100</f>
        <v>5.1502145922746783</v>
      </c>
      <c r="F4">
        <v>4840</v>
      </c>
      <c r="G4">
        <v>415</v>
      </c>
      <c r="H4">
        <f t="shared" ref="H4:H7" si="1">G4/(F4+G4)*100</f>
        <v>7.897240723120837</v>
      </c>
      <c r="I4">
        <f t="shared" ref="I4:I7" si="2">G4+F4+C4+B4</f>
        <v>5488</v>
      </c>
    </row>
    <row r="5" spans="1:9">
      <c r="B5">
        <v>212</v>
      </c>
      <c r="C5">
        <v>20</v>
      </c>
      <c r="D5">
        <f t="shared" si="0"/>
        <v>8.6206896551724146</v>
      </c>
      <c r="F5">
        <v>383</v>
      </c>
      <c r="G5">
        <v>65</v>
      </c>
      <c r="H5">
        <f t="shared" si="1"/>
        <v>14.508928571428573</v>
      </c>
      <c r="I5">
        <f t="shared" si="2"/>
        <v>680</v>
      </c>
    </row>
    <row r="6" spans="1:9">
      <c r="B6">
        <v>503</v>
      </c>
      <c r="C6">
        <v>102</v>
      </c>
      <c r="D6">
        <f t="shared" si="0"/>
        <v>16.859504132231404</v>
      </c>
      <c r="F6">
        <v>320</v>
      </c>
      <c r="G6">
        <v>129</v>
      </c>
      <c r="H6">
        <f t="shared" si="1"/>
        <v>28.730512249443208</v>
      </c>
      <c r="I6">
        <f t="shared" si="2"/>
        <v>1054</v>
      </c>
    </row>
    <row r="7" spans="1:9">
      <c r="B7">
        <v>1841</v>
      </c>
      <c r="C7">
        <v>305</v>
      </c>
      <c r="D7">
        <f t="shared" si="0"/>
        <v>14.212488350419386</v>
      </c>
      <c r="F7">
        <v>201</v>
      </c>
      <c r="G7">
        <v>61</v>
      </c>
      <c r="H7">
        <f t="shared" si="1"/>
        <v>23.282442748091604</v>
      </c>
      <c r="I7">
        <f t="shared" si="2"/>
        <v>2408</v>
      </c>
    </row>
    <row r="8" spans="1:9">
      <c r="B8">
        <f>SUM(B3:B7)</f>
        <v>3274</v>
      </c>
      <c r="C8">
        <f>SUM(C3:C7)</f>
        <v>501</v>
      </c>
      <c r="D8">
        <f t="shared" si="0"/>
        <v>13.271523178807948</v>
      </c>
      <c r="F8">
        <f>SUM(F3:F7)</f>
        <v>6438</v>
      </c>
      <c r="G8">
        <f>SUM(G3:G7)</f>
        <v>787</v>
      </c>
      <c r="H8">
        <f>G8/(F8+G8)*100</f>
        <v>10.892733564013842</v>
      </c>
    </row>
    <row r="11" spans="1:9">
      <c r="A11" t="s">
        <v>45</v>
      </c>
      <c r="F11">
        <f>B8+C8</f>
        <v>3775</v>
      </c>
      <c r="G11" t="s">
        <v>46</v>
      </c>
    </row>
    <row r="12" spans="1:9">
      <c r="F12">
        <f>C8/F11*100</f>
        <v>13.271523178807948</v>
      </c>
      <c r="G12" t="s">
        <v>47</v>
      </c>
    </row>
    <row r="14" spans="1:9">
      <c r="F14">
        <f>F8+G8</f>
        <v>7225</v>
      </c>
    </row>
    <row r="15" spans="1:9">
      <c r="F15">
        <f>G8/F14*100</f>
        <v>10.892733564013842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sqref="A1:C31"/>
    </sheetView>
  </sheetViews>
  <sheetFormatPr defaultRowHeight="15"/>
  <sheetData>
    <row r="1" spans="1:1">
      <c r="A1" s="10">
        <v>114</v>
      </c>
    </row>
    <row r="2" spans="1:1">
      <c r="A2" s="10">
        <v>100</v>
      </c>
    </row>
    <row r="3" spans="1:1">
      <c r="A3" s="10">
        <v>104</v>
      </c>
    </row>
    <row r="4" spans="1:1">
      <c r="A4" s="10">
        <v>89</v>
      </c>
    </row>
    <row r="5" spans="1:1">
      <c r="A5" s="10">
        <v>102</v>
      </c>
    </row>
    <row r="6" spans="1:1">
      <c r="A6" s="10">
        <v>91</v>
      </c>
    </row>
    <row r="7" spans="1:1">
      <c r="A7" s="10">
        <v>114</v>
      </c>
    </row>
    <row r="8" spans="1:1">
      <c r="A8" s="10">
        <v>114</v>
      </c>
    </row>
    <row r="9" spans="1:1">
      <c r="A9" s="10">
        <v>103</v>
      </c>
    </row>
    <row r="10" spans="1:1">
      <c r="A10" s="10">
        <v>105</v>
      </c>
    </row>
    <row r="11" spans="1:1">
      <c r="A11" s="10">
        <v>108</v>
      </c>
    </row>
    <row r="12" spans="1:1">
      <c r="A12" s="10">
        <v>130</v>
      </c>
    </row>
    <row r="13" spans="1:1">
      <c r="A13" s="10">
        <v>120</v>
      </c>
    </row>
    <row r="14" spans="1:1">
      <c r="A14" s="10">
        <v>132</v>
      </c>
    </row>
    <row r="15" spans="1:1">
      <c r="A15" s="10">
        <v>111</v>
      </c>
    </row>
    <row r="16" spans="1:1">
      <c r="A16" s="10">
        <v>128</v>
      </c>
    </row>
    <row r="17" spans="1:3">
      <c r="A17" s="10">
        <v>118</v>
      </c>
      <c r="B17" s="10">
        <v>105.83870967741936</v>
      </c>
      <c r="C17" s="10" t="s">
        <v>48</v>
      </c>
    </row>
    <row r="18" spans="1:3">
      <c r="A18" s="10">
        <v>119</v>
      </c>
      <c r="B18" s="10">
        <v>2.6940795304016238</v>
      </c>
      <c r="C18" s="10" t="s">
        <v>49</v>
      </c>
    </row>
    <row r="19" spans="1:3">
      <c r="A19" s="10">
        <v>86</v>
      </c>
      <c r="B19" s="10"/>
      <c r="C19" s="10"/>
    </row>
    <row r="20" spans="1:3">
      <c r="A20" s="10">
        <v>72</v>
      </c>
      <c r="B20" s="10"/>
      <c r="C20" s="10"/>
    </row>
    <row r="21" spans="1:3">
      <c r="A21" s="10">
        <v>111</v>
      </c>
      <c r="B21" s="10"/>
      <c r="C21" s="10" t="s">
        <v>50</v>
      </c>
    </row>
    <row r="22" spans="1:3">
      <c r="A22" s="10">
        <v>103</v>
      </c>
      <c r="B22" s="10"/>
      <c r="C22" s="10"/>
    </row>
    <row r="23" spans="1:3">
      <c r="A23" s="10">
        <v>74</v>
      </c>
      <c r="B23" s="10"/>
      <c r="C23" s="10">
        <v>6.9399488703145833</v>
      </c>
    </row>
    <row r="24" spans="1:3">
      <c r="A24" s="10">
        <v>112</v>
      </c>
      <c r="B24" s="10"/>
      <c r="C24" s="10"/>
    </row>
    <row r="25" spans="1:3">
      <c r="A25" s="10">
        <v>107</v>
      </c>
      <c r="B25" s="10"/>
      <c r="C25" s="10" t="s">
        <v>51</v>
      </c>
    </row>
    <row r="26" spans="1:3">
      <c r="A26" s="10">
        <v>103</v>
      </c>
      <c r="B26" s="10"/>
      <c r="C26" s="10">
        <v>112.7</v>
      </c>
    </row>
    <row r="27" spans="1:3">
      <c r="A27" s="10">
        <v>98</v>
      </c>
      <c r="B27" s="10"/>
      <c r="C27" s="10">
        <v>98.899999999999991</v>
      </c>
    </row>
    <row r="28" spans="1:3">
      <c r="A28" s="10">
        <v>96</v>
      </c>
      <c r="B28" s="10"/>
      <c r="C28" s="10"/>
    </row>
    <row r="29" spans="1:3">
      <c r="A29" s="10">
        <v>112</v>
      </c>
      <c r="B29" s="10"/>
      <c r="C29" s="10"/>
    </row>
    <row r="30" spans="1:3">
      <c r="A30" s="10">
        <v>112</v>
      </c>
      <c r="B30" s="10"/>
      <c r="C30" s="10"/>
    </row>
    <row r="31" spans="1:3">
      <c r="A31" s="10">
        <v>93</v>
      </c>
      <c r="B31" s="10"/>
      <c r="C3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C17" sqref="C17"/>
    </sheetView>
  </sheetViews>
  <sheetFormatPr defaultRowHeight="15"/>
  <sheetData>
    <row r="1" spans="1:4">
      <c r="B1">
        <v>0</v>
      </c>
      <c r="C1">
        <v>43.3</v>
      </c>
      <c r="D1">
        <f t="shared" ref="D1:D10" si="0">(B1-C1)^2</f>
        <v>1874.8899999999996</v>
      </c>
    </row>
    <row r="2" spans="1:4">
      <c r="B2">
        <v>0</v>
      </c>
      <c r="C2">
        <v>43.3</v>
      </c>
      <c r="D2">
        <f t="shared" si="0"/>
        <v>1874.8899999999996</v>
      </c>
    </row>
    <row r="3" spans="1:4">
      <c r="B3">
        <v>0</v>
      </c>
      <c r="C3">
        <v>43.3</v>
      </c>
      <c r="D3">
        <f t="shared" si="0"/>
        <v>1874.8899999999996</v>
      </c>
    </row>
    <row r="4" spans="1:4">
      <c r="B4">
        <v>23</v>
      </c>
      <c r="C4">
        <v>43.3</v>
      </c>
      <c r="D4">
        <f t="shared" si="0"/>
        <v>412.08999999999986</v>
      </c>
    </row>
    <row r="5" spans="1:4">
      <c r="B5">
        <v>35</v>
      </c>
      <c r="C5">
        <v>43.3</v>
      </c>
      <c r="D5">
        <f t="shared" si="0"/>
        <v>68.889999999999958</v>
      </c>
    </row>
    <row r="6" spans="1:4">
      <c r="B6">
        <v>50</v>
      </c>
      <c r="C6">
        <v>43.3</v>
      </c>
      <c r="D6">
        <f t="shared" si="0"/>
        <v>44.890000000000036</v>
      </c>
    </row>
    <row r="7" spans="1:4">
      <c r="B7">
        <v>65</v>
      </c>
      <c r="C7">
        <v>43.3</v>
      </c>
      <c r="D7">
        <f t="shared" si="0"/>
        <v>470.8900000000001</v>
      </c>
    </row>
    <row r="8" spans="1:4">
      <c r="B8">
        <v>76</v>
      </c>
      <c r="C8">
        <v>43.3</v>
      </c>
      <c r="D8">
        <f t="shared" si="0"/>
        <v>1069.2900000000002</v>
      </c>
    </row>
    <row r="9" spans="1:4">
      <c r="B9">
        <v>87</v>
      </c>
      <c r="C9">
        <v>43.3</v>
      </c>
      <c r="D9">
        <f t="shared" si="0"/>
        <v>1909.6900000000003</v>
      </c>
    </row>
    <row r="10" spans="1:4">
      <c r="B10">
        <v>97</v>
      </c>
      <c r="C10">
        <v>43.3</v>
      </c>
      <c r="D10">
        <f t="shared" si="0"/>
        <v>2883.6900000000005</v>
      </c>
    </row>
    <row r="12" spans="1:4">
      <c r="A12" t="s">
        <v>15</v>
      </c>
      <c r="B12">
        <f>AVERAGE(B1:B11)</f>
        <v>43.3</v>
      </c>
      <c r="D12">
        <f>SUM(D1:D11)</f>
        <v>12484.1</v>
      </c>
    </row>
    <row r="13" spans="1:4">
      <c r="A13" t="s">
        <v>16</v>
      </c>
      <c r="B13">
        <f>STDEV(B1:B10)</f>
        <v>37.244089762299495</v>
      </c>
      <c r="D13">
        <f>SQRT(D12/9)</f>
        <v>37.244089762299495</v>
      </c>
    </row>
    <row r="14" spans="1:4">
      <c r="A14" t="s">
        <v>17</v>
      </c>
      <c r="B14">
        <f>B13^2</f>
        <v>1387.122222222222</v>
      </c>
    </row>
    <row r="15" spans="1:4">
      <c r="A15" t="s">
        <v>18</v>
      </c>
      <c r="B15">
        <f>MEDIAN(B1:B10)</f>
        <v>42.5</v>
      </c>
    </row>
    <row r="16" spans="1:4">
      <c r="A16" t="s">
        <v>19</v>
      </c>
      <c r="B16">
        <f>MEDIAN(B1:B5)</f>
        <v>0</v>
      </c>
    </row>
    <row r="17" spans="1:2">
      <c r="A17" t="s">
        <v>20</v>
      </c>
      <c r="B17">
        <f>MEDIAN(B6:B10)</f>
        <v>76</v>
      </c>
    </row>
  </sheetData>
  <sortState ref="B1:D10">
    <sortCondition ref="B1: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2"/>
  <sheetViews>
    <sheetView topLeftCell="A13" workbookViewId="0">
      <selection activeCell="C19" sqref="C19"/>
    </sheetView>
  </sheetViews>
  <sheetFormatPr defaultRowHeight="15"/>
  <sheetData>
    <row r="1" spans="1:4">
      <c r="A1">
        <v>43</v>
      </c>
      <c r="C1" t="s">
        <v>18</v>
      </c>
      <c r="D1">
        <f>MEDIAN(A1:A72)</f>
        <v>102</v>
      </c>
    </row>
    <row r="2" spans="1:4">
      <c r="A2">
        <v>45</v>
      </c>
    </row>
    <row r="3" spans="1:4">
      <c r="A3">
        <v>53</v>
      </c>
    </row>
    <row r="4" spans="1:4">
      <c r="A4">
        <v>56</v>
      </c>
    </row>
    <row r="5" spans="1:4">
      <c r="A5">
        <v>56</v>
      </c>
    </row>
    <row r="6" spans="1:4">
      <c r="A6">
        <v>57</v>
      </c>
    </row>
    <row r="7" spans="1:4">
      <c r="A7">
        <v>58</v>
      </c>
    </row>
    <row r="8" spans="1:4">
      <c r="A8">
        <v>66</v>
      </c>
    </row>
    <row r="9" spans="1:4">
      <c r="A9">
        <v>67</v>
      </c>
    </row>
    <row r="10" spans="1:4">
      <c r="A10">
        <v>73</v>
      </c>
    </row>
    <row r="11" spans="1:4">
      <c r="A11">
        <v>74</v>
      </c>
    </row>
    <row r="12" spans="1:4">
      <c r="A12">
        <v>79</v>
      </c>
    </row>
    <row r="13" spans="1:4">
      <c r="A13">
        <v>80</v>
      </c>
    </row>
    <row r="14" spans="1:4">
      <c r="A14">
        <v>80</v>
      </c>
    </row>
    <row r="15" spans="1:4">
      <c r="A15">
        <v>81</v>
      </c>
    </row>
    <row r="16" spans="1:4">
      <c r="A16">
        <v>81</v>
      </c>
    </row>
    <row r="17" spans="1:1">
      <c r="A17">
        <v>81</v>
      </c>
    </row>
    <row r="18" spans="1:1">
      <c r="A18">
        <v>82</v>
      </c>
    </row>
    <row r="19" spans="1:1">
      <c r="A19">
        <v>83</v>
      </c>
    </row>
    <row r="20" spans="1:1">
      <c r="A20">
        <v>83</v>
      </c>
    </row>
    <row r="21" spans="1:1">
      <c r="A21">
        <v>84</v>
      </c>
    </row>
    <row r="22" spans="1:1">
      <c r="A22">
        <v>88</v>
      </c>
    </row>
    <row r="23" spans="1:1">
      <c r="A23">
        <v>89</v>
      </c>
    </row>
    <row r="24" spans="1:1">
      <c r="A24">
        <v>91</v>
      </c>
    </row>
    <row r="25" spans="1:1">
      <c r="A25">
        <v>91</v>
      </c>
    </row>
    <row r="26" spans="1:1">
      <c r="A26">
        <v>92</v>
      </c>
    </row>
    <row r="27" spans="1:1">
      <c r="A27">
        <v>92</v>
      </c>
    </row>
    <row r="28" spans="1:1">
      <c r="A28">
        <v>97</v>
      </c>
    </row>
    <row r="29" spans="1:1">
      <c r="A29">
        <v>99</v>
      </c>
    </row>
    <row r="30" spans="1:1">
      <c r="A30">
        <v>99</v>
      </c>
    </row>
    <row r="31" spans="1:1">
      <c r="A31">
        <v>100</v>
      </c>
    </row>
    <row r="32" spans="1:1">
      <c r="A32">
        <v>100</v>
      </c>
    </row>
    <row r="33" spans="1:1">
      <c r="A33">
        <v>101</v>
      </c>
    </row>
    <row r="34" spans="1:1">
      <c r="A34">
        <v>102</v>
      </c>
    </row>
    <row r="35" spans="1:1">
      <c r="A35">
        <v>102</v>
      </c>
    </row>
    <row r="36" spans="1:1">
      <c r="A36">
        <v>102</v>
      </c>
    </row>
    <row r="37" spans="1:1">
      <c r="A37">
        <v>10</v>
      </c>
    </row>
    <row r="38" spans="1:1">
      <c r="A38">
        <v>104</v>
      </c>
    </row>
    <row r="39" spans="1:1">
      <c r="A39">
        <v>107</v>
      </c>
    </row>
    <row r="40" spans="1:1">
      <c r="A40">
        <v>108</v>
      </c>
    </row>
    <row r="41" spans="1:1">
      <c r="A41">
        <v>109</v>
      </c>
    </row>
    <row r="42" spans="1:1">
      <c r="A42">
        <v>113</v>
      </c>
    </row>
    <row r="43" spans="1:1">
      <c r="A43">
        <v>114</v>
      </c>
    </row>
    <row r="44" spans="1:1">
      <c r="A44">
        <v>118</v>
      </c>
    </row>
    <row r="45" spans="1:1">
      <c r="A45">
        <v>121</v>
      </c>
    </row>
    <row r="46" spans="1:1">
      <c r="A46">
        <v>123</v>
      </c>
    </row>
    <row r="47" spans="1:1">
      <c r="A47">
        <v>126</v>
      </c>
    </row>
    <row r="48" spans="1:1">
      <c r="A48">
        <v>128</v>
      </c>
    </row>
    <row r="49" spans="1:1">
      <c r="A49">
        <v>137</v>
      </c>
    </row>
    <row r="50" spans="1:1">
      <c r="A50">
        <v>138</v>
      </c>
    </row>
    <row r="51" spans="1:1">
      <c r="A51">
        <v>139</v>
      </c>
    </row>
    <row r="52" spans="1:1">
      <c r="A52">
        <v>144</v>
      </c>
    </row>
    <row r="53" spans="1:1">
      <c r="A53">
        <v>145</v>
      </c>
    </row>
    <row r="54" spans="1:1">
      <c r="A54">
        <v>147</v>
      </c>
    </row>
    <row r="55" spans="1:1">
      <c r="A55">
        <v>156</v>
      </c>
    </row>
    <row r="56" spans="1:1">
      <c r="A56">
        <v>162</v>
      </c>
    </row>
    <row r="57" spans="1:1">
      <c r="A57">
        <v>174</v>
      </c>
    </row>
    <row r="58" spans="1:1">
      <c r="A58">
        <v>178</v>
      </c>
    </row>
    <row r="59" spans="1:1">
      <c r="A59">
        <v>179</v>
      </c>
    </row>
    <row r="60" spans="1:1">
      <c r="A60">
        <v>184</v>
      </c>
    </row>
    <row r="61" spans="1:1">
      <c r="A61">
        <v>191</v>
      </c>
    </row>
    <row r="62" spans="1:1">
      <c r="A62">
        <v>198</v>
      </c>
    </row>
    <row r="63" spans="1:1">
      <c r="A63">
        <v>211</v>
      </c>
    </row>
    <row r="64" spans="1:1">
      <c r="A64">
        <v>214</v>
      </c>
    </row>
    <row r="65" spans="1:1">
      <c r="A65">
        <v>243</v>
      </c>
    </row>
    <row r="66" spans="1:1">
      <c r="A66">
        <v>249</v>
      </c>
    </row>
    <row r="67" spans="1:1">
      <c r="A67">
        <v>329</v>
      </c>
    </row>
    <row r="68" spans="1:1">
      <c r="A68">
        <v>380</v>
      </c>
    </row>
    <row r="69" spans="1:1">
      <c r="A69">
        <v>403</v>
      </c>
    </row>
    <row r="70" spans="1:1">
      <c r="A70">
        <v>511</v>
      </c>
    </row>
    <row r="71" spans="1:1">
      <c r="A71">
        <v>522</v>
      </c>
    </row>
    <row r="72" spans="1:1">
      <c r="A72">
        <v>598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1"/>
  <sheetViews>
    <sheetView topLeftCell="A7" workbookViewId="0">
      <selection activeCell="D27" sqref="D27"/>
    </sheetView>
  </sheetViews>
  <sheetFormatPr defaultRowHeight="15"/>
  <cols>
    <col min="3" max="3" width="10.7109375" bestFit="1" customWidth="1"/>
  </cols>
  <sheetData>
    <row r="1" spans="1:1">
      <c r="A1">
        <v>68</v>
      </c>
    </row>
    <row r="2" spans="1:1">
      <c r="A2">
        <v>88</v>
      </c>
    </row>
    <row r="3" spans="1:1">
      <c r="A3">
        <v>97</v>
      </c>
    </row>
    <row r="4" spans="1:1">
      <c r="A4">
        <v>99</v>
      </c>
    </row>
    <row r="5" spans="1:1">
      <c r="A5">
        <v>100</v>
      </c>
    </row>
    <row r="6" spans="1:1">
      <c r="A6">
        <v>108</v>
      </c>
    </row>
    <row r="7" spans="1:1">
      <c r="A7">
        <v>111</v>
      </c>
    </row>
    <row r="8" spans="1:1">
      <c r="A8">
        <v>115</v>
      </c>
    </row>
    <row r="9" spans="1:1">
      <c r="A9">
        <v>115</v>
      </c>
    </row>
    <row r="10" spans="1:1">
      <c r="A10">
        <v>116</v>
      </c>
    </row>
    <row r="11" spans="1:1">
      <c r="A11">
        <v>116</v>
      </c>
    </row>
    <row r="12" spans="1:1">
      <c r="A12">
        <v>120</v>
      </c>
    </row>
    <row r="13" spans="1:1">
      <c r="A13">
        <v>121</v>
      </c>
    </row>
    <row r="14" spans="1:1">
      <c r="A14">
        <v>122</v>
      </c>
    </row>
    <row r="15" spans="1:1">
      <c r="A15">
        <v>122</v>
      </c>
    </row>
    <row r="16" spans="1:1">
      <c r="A16">
        <v>122</v>
      </c>
    </row>
    <row r="17" spans="1:4">
      <c r="A17">
        <v>123</v>
      </c>
      <c r="C17" t="s">
        <v>21</v>
      </c>
      <c r="D17">
        <v>68</v>
      </c>
    </row>
    <row r="18" spans="1:4">
      <c r="A18">
        <v>124</v>
      </c>
      <c r="C18" t="s">
        <v>19</v>
      </c>
      <c r="D18">
        <f>MEDIAN(A1:A24)</f>
        <v>120.5</v>
      </c>
    </row>
    <row r="19" spans="1:4">
      <c r="A19">
        <v>124</v>
      </c>
      <c r="C19" t="s">
        <v>18</v>
      </c>
      <c r="D19">
        <f>MEDIAN(A1:A51)</f>
        <v>128</v>
      </c>
    </row>
    <row r="20" spans="1:4">
      <c r="A20">
        <v>124</v>
      </c>
      <c r="C20" t="s">
        <v>20</v>
      </c>
      <c r="D20">
        <f>MEDIAN(A25:A51)</f>
        <v>134</v>
      </c>
    </row>
    <row r="21" spans="1:4">
      <c r="A21">
        <v>124</v>
      </c>
      <c r="C21" t="s">
        <v>22</v>
      </c>
      <c r="D21">
        <v>168</v>
      </c>
    </row>
    <row r="22" spans="1:4">
      <c r="A22">
        <v>125</v>
      </c>
    </row>
    <row r="23" spans="1:4">
      <c r="A23">
        <v>127</v>
      </c>
      <c r="C23" t="s">
        <v>23</v>
      </c>
      <c r="D23">
        <f>D20-D18</f>
        <v>13.5</v>
      </c>
    </row>
    <row r="24" spans="1:4">
      <c r="A24">
        <v>128</v>
      </c>
      <c r="C24" t="s">
        <v>25</v>
      </c>
      <c r="D24">
        <f>1.5*D23</f>
        <v>20.25</v>
      </c>
    </row>
    <row r="25" spans="1:4">
      <c r="A25">
        <v>128</v>
      </c>
      <c r="C25" t="s">
        <v>24</v>
      </c>
      <c r="D25">
        <f>D18-D24</f>
        <v>100.25</v>
      </c>
    </row>
    <row r="26" spans="1:4">
      <c r="A26">
        <v>128</v>
      </c>
      <c r="C26" t="s">
        <v>26</v>
      </c>
      <c r="D26">
        <f>D20+D24</f>
        <v>154.25</v>
      </c>
    </row>
    <row r="27" spans="1:4">
      <c r="A27">
        <v>129</v>
      </c>
    </row>
    <row r="28" spans="1:4">
      <c r="A28">
        <v>129</v>
      </c>
    </row>
    <row r="29" spans="1:4">
      <c r="A29">
        <v>129</v>
      </c>
    </row>
    <row r="30" spans="1:4">
      <c r="A30">
        <v>130</v>
      </c>
    </row>
    <row r="31" spans="1:4">
      <c r="A31">
        <v>131</v>
      </c>
    </row>
    <row r="32" spans="1:4">
      <c r="A32">
        <v>132</v>
      </c>
    </row>
    <row r="33" spans="1:1">
      <c r="A33">
        <v>133</v>
      </c>
    </row>
    <row r="34" spans="1:1">
      <c r="A34">
        <v>133</v>
      </c>
    </row>
    <row r="35" spans="1:1">
      <c r="A35">
        <v>133</v>
      </c>
    </row>
    <row r="36" spans="1:1">
      <c r="A36">
        <v>133</v>
      </c>
    </row>
    <row r="37" spans="1:1">
      <c r="A37">
        <v>133</v>
      </c>
    </row>
    <row r="38" spans="1:1">
      <c r="A38">
        <v>134</v>
      </c>
    </row>
    <row r="39" spans="1:1">
      <c r="A39">
        <v>134</v>
      </c>
    </row>
    <row r="40" spans="1:1">
      <c r="A40">
        <v>134</v>
      </c>
    </row>
    <row r="41" spans="1:1">
      <c r="A41">
        <v>138</v>
      </c>
    </row>
    <row r="42" spans="1:1">
      <c r="A42">
        <v>139</v>
      </c>
    </row>
    <row r="43" spans="1:1">
      <c r="A43">
        <v>139</v>
      </c>
    </row>
    <row r="44" spans="1:1">
      <c r="A44">
        <v>140</v>
      </c>
    </row>
    <row r="45" spans="1:1">
      <c r="A45">
        <v>142</v>
      </c>
    </row>
    <row r="46" spans="1:1">
      <c r="A46">
        <v>146</v>
      </c>
    </row>
    <row r="47" spans="1:1">
      <c r="A47">
        <v>146</v>
      </c>
    </row>
    <row r="48" spans="1:1">
      <c r="A48">
        <v>146</v>
      </c>
    </row>
    <row r="49" spans="1:1">
      <c r="A49">
        <v>152</v>
      </c>
    </row>
    <row r="50" spans="1:1">
      <c r="A50">
        <v>153</v>
      </c>
    </row>
    <row r="51" spans="1:1">
      <c r="A51">
        <v>168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A11" sqref="A11"/>
    </sheetView>
  </sheetViews>
  <sheetFormatPr defaultRowHeight="15"/>
  <sheetData>
    <row r="1" spans="1:11">
      <c r="A1">
        <v>20</v>
      </c>
      <c r="B1">
        <v>40</v>
      </c>
      <c r="C1">
        <v>15.811</v>
      </c>
      <c r="D1">
        <f>(A1-B1)/C1</f>
        <v>-1.264942128897603</v>
      </c>
      <c r="F1">
        <v>24</v>
      </c>
      <c r="G1">
        <v>26.8</v>
      </c>
      <c r="H1">
        <v>2.6829999999999998</v>
      </c>
      <c r="I1">
        <f>(F1-G1)/H1</f>
        <v>-1.0436079016026838</v>
      </c>
      <c r="K1">
        <f>D1*I1</f>
        <v>1.320103600787659</v>
      </c>
    </row>
    <row r="2" spans="1:11">
      <c r="A2">
        <v>30</v>
      </c>
      <c r="B2">
        <v>40</v>
      </c>
      <c r="C2">
        <v>15.811</v>
      </c>
      <c r="D2">
        <f t="shared" ref="D2:D5" si="0">(A2-B2)/C2</f>
        <v>-0.63247106444880152</v>
      </c>
      <c r="F2">
        <v>28</v>
      </c>
      <c r="G2">
        <v>26.8</v>
      </c>
      <c r="H2">
        <v>2.6829999999999998</v>
      </c>
      <c r="I2">
        <f t="shared" ref="I2:I5" si="1">(F2-G2)/H2</f>
        <v>0.44726052925829274</v>
      </c>
      <c r="K2">
        <f t="shared" ref="K2:K5" si="2">D2*I2</f>
        <v>-0.28287934302592677</v>
      </c>
    </row>
    <row r="3" spans="1:11">
      <c r="A3">
        <v>40</v>
      </c>
      <c r="B3">
        <v>40</v>
      </c>
      <c r="C3">
        <v>15.811</v>
      </c>
      <c r="D3">
        <f t="shared" si="0"/>
        <v>0</v>
      </c>
      <c r="F3">
        <v>30</v>
      </c>
      <c r="G3">
        <v>26.8</v>
      </c>
      <c r="H3">
        <v>2.6829999999999998</v>
      </c>
      <c r="I3">
        <f t="shared" si="1"/>
        <v>1.192694744688781</v>
      </c>
      <c r="K3">
        <f t="shared" si="2"/>
        <v>0</v>
      </c>
    </row>
    <row r="4" spans="1:11">
      <c r="A4">
        <v>50</v>
      </c>
      <c r="B4">
        <v>40</v>
      </c>
      <c r="C4">
        <v>15.811</v>
      </c>
      <c r="D4">
        <f t="shared" si="0"/>
        <v>0.63247106444880152</v>
      </c>
      <c r="F4">
        <v>28</v>
      </c>
      <c r="G4">
        <v>26.8</v>
      </c>
      <c r="H4">
        <v>2.6829999999999998</v>
      </c>
      <c r="I4">
        <f t="shared" si="1"/>
        <v>0.44726052925829274</v>
      </c>
      <c r="K4">
        <f t="shared" si="2"/>
        <v>0.28287934302592677</v>
      </c>
    </row>
    <row r="5" spans="1:11">
      <c r="A5">
        <v>60</v>
      </c>
      <c r="B5">
        <v>40</v>
      </c>
      <c r="C5">
        <v>15.811</v>
      </c>
      <c r="D5">
        <f t="shared" si="0"/>
        <v>1.264942128897603</v>
      </c>
      <c r="F5">
        <v>24</v>
      </c>
      <c r="G5">
        <v>26.8</v>
      </c>
      <c r="H5">
        <v>2.6829999999999998</v>
      </c>
      <c r="I5">
        <f t="shared" si="1"/>
        <v>-1.0436079016026838</v>
      </c>
      <c r="K5">
        <f t="shared" si="2"/>
        <v>-1.320103600787659</v>
      </c>
    </row>
    <row r="6" spans="1:11">
      <c r="A6">
        <f>STDEV(A1:A5)</f>
        <v>15.811388300841896</v>
      </c>
      <c r="F6">
        <f>STDEV(F1:F5)</f>
        <v>2.6832815729997561</v>
      </c>
    </row>
    <row r="7" spans="1:11">
      <c r="A7">
        <f>AVERAGE(A1:A5)</f>
        <v>40</v>
      </c>
      <c r="F7">
        <f>AVERAGE(F1:F5)</f>
        <v>26.8</v>
      </c>
      <c r="K7">
        <f>SUM(K1:K6)/4</f>
        <v>0</v>
      </c>
    </row>
    <row r="10" spans="1:11">
      <c r="A10" t="s">
        <v>27</v>
      </c>
    </row>
    <row r="11" spans="1:11">
      <c r="A11">
        <f>CORREL(A1:A5,F1:F5)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K11" sqref="K11"/>
    </sheetView>
  </sheetViews>
  <sheetFormatPr defaultRowHeight="15"/>
  <sheetData>
    <row r="1" spans="1:6">
      <c r="B1" s="7" t="s">
        <v>28</v>
      </c>
      <c r="C1" s="7" t="s">
        <v>29</v>
      </c>
    </row>
    <row r="2" spans="1:6">
      <c r="B2">
        <v>36.1</v>
      </c>
      <c r="C2">
        <v>995</v>
      </c>
    </row>
    <row r="3" spans="1:6">
      <c r="B3">
        <v>54.6</v>
      </c>
      <c r="C3">
        <v>1425</v>
      </c>
    </row>
    <row r="4" spans="1:6">
      <c r="B4">
        <v>48.5</v>
      </c>
      <c r="C4">
        <v>1396</v>
      </c>
    </row>
    <row r="5" spans="1:6">
      <c r="B5">
        <v>42</v>
      </c>
      <c r="C5">
        <v>1418</v>
      </c>
    </row>
    <row r="6" spans="1:6">
      <c r="B6">
        <v>50.6</v>
      </c>
      <c r="C6">
        <v>1502</v>
      </c>
    </row>
    <row r="7" spans="1:6">
      <c r="B7">
        <v>42</v>
      </c>
      <c r="C7">
        <v>1256</v>
      </c>
      <c r="E7" t="s">
        <v>31</v>
      </c>
      <c r="F7">
        <f>CORREL(B2:B13,C2:C13)</f>
        <v>0.87645267578421537</v>
      </c>
    </row>
    <row r="8" spans="1:6">
      <c r="B8">
        <v>40.299999999999997</v>
      </c>
      <c r="C8">
        <v>1189</v>
      </c>
    </row>
    <row r="9" spans="1:6">
      <c r="B9">
        <v>33.1</v>
      </c>
      <c r="C9">
        <v>913</v>
      </c>
      <c r="E9" t="s">
        <v>32</v>
      </c>
      <c r="F9">
        <f>F7*C14/B14</f>
        <v>24.02606662469967</v>
      </c>
    </row>
    <row r="10" spans="1:6">
      <c r="B10">
        <v>42.4</v>
      </c>
      <c r="C10">
        <v>1124</v>
      </c>
      <c r="E10" t="s">
        <v>34</v>
      </c>
      <c r="F10">
        <f>C15-F9*B15</f>
        <v>201.16159958375761</v>
      </c>
    </row>
    <row r="11" spans="1:6">
      <c r="B11">
        <v>34.5</v>
      </c>
      <c r="C11">
        <v>1052</v>
      </c>
    </row>
    <row r="12" spans="1:6">
      <c r="B12">
        <v>51.1</v>
      </c>
      <c r="C12">
        <v>1347</v>
      </c>
      <c r="E12" t="s">
        <v>33</v>
      </c>
      <c r="F12" t="s">
        <v>35</v>
      </c>
    </row>
    <row r="13" spans="1:6">
      <c r="B13">
        <v>41.2</v>
      </c>
      <c r="C13">
        <v>1204</v>
      </c>
    </row>
    <row r="14" spans="1:6">
      <c r="A14" t="s">
        <v>30</v>
      </c>
      <c r="B14">
        <f>STDEV(B2:B13)</f>
        <v>6.8684169584520571</v>
      </c>
      <c r="C14">
        <f>STDEV(C2:C13)</f>
        <v>188.2828908044942</v>
      </c>
    </row>
    <row r="15" spans="1:6">
      <c r="A15" t="s">
        <v>15</v>
      </c>
      <c r="B15">
        <f>AVERAGE(B2:B13)</f>
        <v>43.033333333333331</v>
      </c>
      <c r="C15">
        <f>AVERAGE(C2:C13)</f>
        <v>1235.0833333333333</v>
      </c>
    </row>
    <row r="18" spans="1:2">
      <c r="A18" t="s">
        <v>36</v>
      </c>
      <c r="B18">
        <f>201+24.02*(45)</f>
        <v>1281.9000000000001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sqref="A1:B11"/>
    </sheetView>
  </sheetViews>
  <sheetFormatPr defaultRowHeight="15"/>
  <sheetData>
    <row r="1" spans="1:2">
      <c r="A1">
        <v>71</v>
      </c>
      <c r="B1">
        <v>69</v>
      </c>
    </row>
    <row r="2" spans="1:2">
      <c r="A2">
        <v>72</v>
      </c>
      <c r="B2">
        <v>66</v>
      </c>
    </row>
    <row r="3" spans="1:2">
      <c r="A3">
        <v>66</v>
      </c>
      <c r="B3">
        <v>65</v>
      </c>
    </row>
    <row r="4" spans="1:2">
      <c r="A4">
        <v>70</v>
      </c>
      <c r="B4">
        <v>65</v>
      </c>
    </row>
    <row r="5" spans="1:2">
      <c r="A5">
        <v>70</v>
      </c>
      <c r="B5">
        <v>65</v>
      </c>
    </row>
    <row r="6" spans="1:2">
      <c r="A6">
        <v>68</v>
      </c>
      <c r="B6">
        <v>64</v>
      </c>
    </row>
    <row r="7" spans="1:2">
      <c r="A7">
        <v>73</v>
      </c>
      <c r="B7">
        <v>64</v>
      </c>
    </row>
    <row r="8" spans="1:2">
      <c r="A8">
        <v>67</v>
      </c>
      <c r="B8">
        <v>63</v>
      </c>
    </row>
    <row r="9" spans="1:2">
      <c r="A9">
        <v>66</v>
      </c>
      <c r="B9">
        <v>62</v>
      </c>
    </row>
    <row r="10" spans="1:2">
      <c r="A10">
        <v>71</v>
      </c>
      <c r="B10">
        <v>62</v>
      </c>
    </row>
    <row r="11" spans="1:2">
      <c r="A11">
        <v>65</v>
      </c>
      <c r="B11">
        <v>59</v>
      </c>
    </row>
    <row r="13" spans="1:2">
      <c r="A13">
        <f>SUM(A1:A11)</f>
        <v>759</v>
      </c>
    </row>
    <row r="14" spans="1:2">
      <c r="A14">
        <f>A13/11</f>
        <v>69</v>
      </c>
    </row>
  </sheetData>
  <sortState ref="A1:B11">
    <sortCondition descending="1" ref="B1:B11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"/>
  <sheetViews>
    <sheetView topLeftCell="A7" workbookViewId="0">
      <selection activeCell="K15" sqref="K15"/>
    </sheetView>
  </sheetViews>
  <sheetFormatPr defaultRowHeight="15"/>
  <sheetData>
    <row r="1" spans="1:5">
      <c r="A1" t="s">
        <v>37</v>
      </c>
      <c r="B1" t="s">
        <v>39</v>
      </c>
      <c r="D1" t="s">
        <v>38</v>
      </c>
      <c r="E1" t="s">
        <v>39</v>
      </c>
    </row>
    <row r="2" spans="1:5">
      <c r="A2">
        <v>190.7</v>
      </c>
      <c r="B2">
        <v>115</v>
      </c>
      <c r="D2">
        <v>190.7</v>
      </c>
      <c r="E2">
        <v>240</v>
      </c>
    </row>
    <row r="3" spans="1:5">
      <c r="A3">
        <v>138.52000000000001</v>
      </c>
      <c r="B3">
        <v>96</v>
      </c>
      <c r="D3">
        <v>138.52000000000001</v>
      </c>
      <c r="E3">
        <v>190</v>
      </c>
    </row>
    <row r="4" spans="1:5">
      <c r="A4">
        <v>165.08</v>
      </c>
      <c r="B4">
        <v>110</v>
      </c>
      <c r="D4">
        <v>165.08</v>
      </c>
      <c r="E4">
        <v>170</v>
      </c>
    </row>
    <row r="5" spans="1:5">
      <c r="A5">
        <v>126.19</v>
      </c>
      <c r="B5">
        <v>100</v>
      </c>
      <c r="D5">
        <v>126.19</v>
      </c>
      <c r="E5">
        <v>125</v>
      </c>
    </row>
    <row r="6" spans="1:5">
      <c r="A6">
        <v>163.19</v>
      </c>
      <c r="B6">
        <v>111</v>
      </c>
      <c r="D6">
        <v>163.19</v>
      </c>
      <c r="E6">
        <v>315</v>
      </c>
    </row>
    <row r="7" spans="1:5">
      <c r="A7">
        <v>305.66000000000003</v>
      </c>
      <c r="B7">
        <v>101</v>
      </c>
      <c r="D7">
        <v>305.66000000000003</v>
      </c>
      <c r="E7">
        <v>240</v>
      </c>
    </row>
    <row r="8" spans="1:5">
      <c r="A8">
        <v>176.15</v>
      </c>
      <c r="B8">
        <v>111</v>
      </c>
      <c r="D8">
        <v>176.15</v>
      </c>
      <c r="E8">
        <v>141</v>
      </c>
    </row>
    <row r="9" spans="1:5">
      <c r="A9">
        <v>162.78</v>
      </c>
      <c r="B9">
        <v>106</v>
      </c>
      <c r="D9">
        <v>162.78</v>
      </c>
      <c r="E9">
        <v>210</v>
      </c>
    </row>
    <row r="10" spans="1:5">
      <c r="A10">
        <v>147.87</v>
      </c>
      <c r="B10">
        <v>96</v>
      </c>
      <c r="D10">
        <v>147.87</v>
      </c>
      <c r="E10">
        <v>200</v>
      </c>
    </row>
    <row r="11" spans="1:5">
      <c r="A11">
        <v>271.45999999999998</v>
      </c>
      <c r="B11">
        <v>96</v>
      </c>
      <c r="D11">
        <v>271.45999999999998</v>
      </c>
      <c r="E11">
        <v>401</v>
      </c>
    </row>
    <row r="12" spans="1:5">
      <c r="A12">
        <v>40.25</v>
      </c>
      <c r="B12">
        <v>95</v>
      </c>
      <c r="D12">
        <v>40.25</v>
      </c>
      <c r="E12">
        <v>320</v>
      </c>
    </row>
    <row r="13" spans="1:5">
      <c r="A13">
        <v>24.76</v>
      </c>
      <c r="B13">
        <v>96</v>
      </c>
      <c r="D13">
        <v>24.76</v>
      </c>
      <c r="E13">
        <v>113</v>
      </c>
    </row>
    <row r="14" spans="1:5">
      <c r="A14">
        <v>104.8</v>
      </c>
      <c r="B14">
        <v>96</v>
      </c>
      <c r="D14">
        <v>104.8</v>
      </c>
      <c r="E14">
        <v>176</v>
      </c>
    </row>
    <row r="15" spans="1:5">
      <c r="A15">
        <v>136.80000000000001</v>
      </c>
      <c r="B15">
        <v>106</v>
      </c>
      <c r="D15">
        <v>136.80000000000001</v>
      </c>
      <c r="E15">
        <v>211</v>
      </c>
    </row>
    <row r="16" spans="1:5">
      <c r="A16">
        <v>308.60000000000002</v>
      </c>
      <c r="B16">
        <v>100</v>
      </c>
      <c r="D16">
        <v>308.60000000000002</v>
      </c>
      <c r="E16">
        <v>238</v>
      </c>
    </row>
    <row r="17" spans="1:5">
      <c r="A17">
        <v>279.8</v>
      </c>
      <c r="B17">
        <v>113</v>
      </c>
      <c r="D17">
        <v>279.8</v>
      </c>
      <c r="E17">
        <v>316</v>
      </c>
    </row>
    <row r="18" spans="1:5">
      <c r="A18">
        <v>125.51</v>
      </c>
      <c r="B18">
        <v>123</v>
      </c>
      <c r="D18">
        <v>125.51</v>
      </c>
      <c r="E18">
        <v>176</v>
      </c>
    </row>
    <row r="19" spans="1:5">
      <c r="A19">
        <v>329.8</v>
      </c>
      <c r="B19">
        <v>111</v>
      </c>
      <c r="D19">
        <v>329.8</v>
      </c>
      <c r="E19">
        <v>173</v>
      </c>
    </row>
    <row r="20" spans="1:5">
      <c r="A20">
        <v>51.66</v>
      </c>
      <c r="B20">
        <v>95</v>
      </c>
      <c r="D20">
        <v>51.66</v>
      </c>
      <c r="E20">
        <v>210</v>
      </c>
    </row>
    <row r="21" spans="1:5">
      <c r="A21">
        <v>201.95</v>
      </c>
      <c r="B21">
        <v>108</v>
      </c>
      <c r="D21">
        <v>201.95</v>
      </c>
      <c r="E21">
        <v>170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F16" sqref="F16"/>
    </sheetView>
  </sheetViews>
  <sheetFormatPr defaultRowHeight="15"/>
  <sheetData>
    <row r="1" spans="1:12">
      <c r="A1">
        <v>10</v>
      </c>
      <c r="B1">
        <v>12</v>
      </c>
      <c r="K1">
        <v>10</v>
      </c>
      <c r="L1">
        <v>12</v>
      </c>
    </row>
    <row r="2" spans="1:12">
      <c r="A2">
        <v>11</v>
      </c>
      <c r="B2">
        <v>11</v>
      </c>
      <c r="K2">
        <v>11</v>
      </c>
      <c r="L2">
        <v>11</v>
      </c>
    </row>
    <row r="3" spans="1:12">
      <c r="A3">
        <v>8</v>
      </c>
      <c r="B3">
        <v>6</v>
      </c>
      <c r="K3">
        <v>8</v>
      </c>
      <c r="L3">
        <v>6</v>
      </c>
    </row>
    <row r="4" spans="1:12">
      <c r="A4">
        <v>8</v>
      </c>
      <c r="B4">
        <v>7</v>
      </c>
      <c r="K4">
        <v>8</v>
      </c>
      <c r="L4">
        <v>7</v>
      </c>
    </row>
    <row r="5" spans="1:12">
      <c r="A5">
        <v>11</v>
      </c>
      <c r="B5">
        <v>12</v>
      </c>
      <c r="K5">
        <v>11</v>
      </c>
      <c r="L5">
        <v>12</v>
      </c>
    </row>
    <row r="6" spans="1:12">
      <c r="A6">
        <v>7</v>
      </c>
      <c r="B6">
        <v>11</v>
      </c>
      <c r="K6">
        <v>7</v>
      </c>
      <c r="L6">
        <v>11</v>
      </c>
    </row>
    <row r="7" spans="1:12">
      <c r="A7">
        <v>11</v>
      </c>
      <c r="B7">
        <v>14</v>
      </c>
      <c r="K7">
        <v>11</v>
      </c>
      <c r="L7">
        <v>14</v>
      </c>
    </row>
    <row r="8" spans="1:12">
      <c r="A8">
        <v>8</v>
      </c>
      <c r="B8">
        <v>8</v>
      </c>
      <c r="K8">
        <v>8</v>
      </c>
      <c r="L8">
        <v>8</v>
      </c>
    </row>
    <row r="9" spans="1:12">
      <c r="A9">
        <v>8</v>
      </c>
      <c r="B9">
        <v>6</v>
      </c>
      <c r="K9">
        <v>8</v>
      </c>
      <c r="L9">
        <v>6</v>
      </c>
    </row>
    <row r="10" spans="1:12">
      <c r="A10">
        <v>11</v>
      </c>
      <c r="B10">
        <v>8</v>
      </c>
      <c r="K10">
        <v>11</v>
      </c>
      <c r="L10">
        <v>8</v>
      </c>
    </row>
    <row r="11" spans="1:12">
      <c r="A11">
        <v>9</v>
      </c>
      <c r="B11">
        <v>7</v>
      </c>
      <c r="K11">
        <v>9</v>
      </c>
      <c r="L11">
        <v>7</v>
      </c>
    </row>
    <row r="12" spans="1:12">
      <c r="A12">
        <v>12</v>
      </c>
      <c r="B12">
        <v>19</v>
      </c>
      <c r="K12">
        <v>12</v>
      </c>
      <c r="L12">
        <v>19</v>
      </c>
    </row>
    <row r="13" spans="1:12">
      <c r="A13">
        <v>10</v>
      </c>
      <c r="B13">
        <v>13</v>
      </c>
      <c r="K13">
        <v>10</v>
      </c>
      <c r="L13">
        <v>13</v>
      </c>
    </row>
    <row r="14" spans="1:12">
      <c r="A14">
        <v>11</v>
      </c>
      <c r="B14">
        <v>7</v>
      </c>
      <c r="K14">
        <v>11</v>
      </c>
      <c r="L14">
        <v>7</v>
      </c>
    </row>
    <row r="15" spans="1:12">
      <c r="A15">
        <v>10</v>
      </c>
      <c r="B15">
        <v>14</v>
      </c>
      <c r="K15">
        <v>10</v>
      </c>
      <c r="L15">
        <v>14</v>
      </c>
    </row>
    <row r="16" spans="1:12">
      <c r="A16">
        <v>14</v>
      </c>
      <c r="B16">
        <v>12</v>
      </c>
      <c r="E16" t="s">
        <v>40</v>
      </c>
      <c r="F16">
        <f>0.9031*(16)+1.8028</f>
        <v>16.252400000000002</v>
      </c>
      <c r="K16">
        <v>14</v>
      </c>
      <c r="L16">
        <v>12</v>
      </c>
    </row>
    <row r="17" spans="1:12">
      <c r="A17">
        <v>12</v>
      </c>
      <c r="B17">
        <v>14</v>
      </c>
      <c r="K17">
        <v>12</v>
      </c>
      <c r="L17">
        <v>14</v>
      </c>
    </row>
    <row r="18" spans="1:12">
      <c r="A18">
        <v>12</v>
      </c>
      <c r="B18">
        <v>15</v>
      </c>
      <c r="K18">
        <v>12</v>
      </c>
      <c r="L18">
        <v>15</v>
      </c>
    </row>
    <row r="19" spans="1:12">
      <c r="A19">
        <v>11</v>
      </c>
      <c r="B19">
        <v>12</v>
      </c>
      <c r="K19">
        <v>11</v>
      </c>
      <c r="L19">
        <v>12</v>
      </c>
    </row>
    <row r="20" spans="1:12">
      <c r="A20">
        <v>14</v>
      </c>
      <c r="B20">
        <v>16</v>
      </c>
      <c r="K20">
        <v>14</v>
      </c>
      <c r="L20">
        <v>16</v>
      </c>
    </row>
    <row r="21" spans="1:12">
      <c r="A21">
        <v>14</v>
      </c>
      <c r="B21">
        <v>14</v>
      </c>
      <c r="K21">
        <v>14</v>
      </c>
      <c r="L21">
        <v>14</v>
      </c>
    </row>
    <row r="22" spans="1:12">
      <c r="A22">
        <v>15</v>
      </c>
      <c r="B22">
        <v>27</v>
      </c>
      <c r="K22">
        <v>17</v>
      </c>
      <c r="L22">
        <v>9</v>
      </c>
    </row>
    <row r="23" spans="1:12">
      <c r="A23">
        <v>17</v>
      </c>
      <c r="B23">
        <v>9</v>
      </c>
      <c r="K23">
        <v>17</v>
      </c>
      <c r="L23">
        <v>14</v>
      </c>
    </row>
    <row r="24" spans="1:12">
      <c r="A24">
        <v>17</v>
      </c>
      <c r="B24">
        <v>14</v>
      </c>
    </row>
    <row r="26" spans="1:12">
      <c r="K26">
        <f>0.6224*(16)+4.4207</f>
        <v>14.379099999999999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2.31</vt:lpstr>
      <vt:lpstr>2.15</vt:lpstr>
      <vt:lpstr>2.35</vt:lpstr>
      <vt:lpstr>2.49</vt:lpstr>
      <vt:lpstr>4.13</vt:lpstr>
      <vt:lpstr>5.4</vt:lpstr>
      <vt:lpstr>Sheet1</vt:lpstr>
      <vt:lpstr>5.52</vt:lpstr>
      <vt:lpstr>5.53</vt:lpstr>
      <vt:lpstr>6.6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McGovern</dc:creator>
  <cp:lastModifiedBy>Warren McGovern</cp:lastModifiedBy>
  <dcterms:created xsi:type="dcterms:W3CDTF">2011-01-12T00:48:46Z</dcterms:created>
  <dcterms:modified xsi:type="dcterms:W3CDTF">2011-03-04T14:55:24Z</dcterms:modified>
</cp:coreProperties>
</file>